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-19920" yWindow="340" windowWidth="12880" windowHeight="1440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2" l="1"/>
  <c r="E12" i="2"/>
  <c r="F12" i="2"/>
  <c r="F20" i="2"/>
  <c r="F19" i="2"/>
  <c r="F18" i="2"/>
  <c r="F17" i="2"/>
  <c r="F16" i="2"/>
  <c r="F15" i="2"/>
  <c r="F14" i="2"/>
  <c r="F13" i="2"/>
  <c r="F11" i="2"/>
  <c r="F9" i="2"/>
  <c r="F8" i="2"/>
  <c r="F7" i="2"/>
  <c r="F6" i="2"/>
  <c r="F5" i="2"/>
  <c r="F4" i="2"/>
  <c r="F3" i="2"/>
  <c r="E20" i="2"/>
  <c r="E19" i="2"/>
  <c r="E18" i="2"/>
  <c r="E17" i="2"/>
  <c r="E16" i="2"/>
  <c r="E15" i="2"/>
  <c r="E14" i="2"/>
  <c r="E13" i="2"/>
  <c r="E11" i="2"/>
  <c r="E8" i="2"/>
  <c r="E7" i="2"/>
  <c r="E6" i="2"/>
  <c r="E5" i="2"/>
  <c r="E4" i="2"/>
  <c r="G21" i="1"/>
  <c r="E21" i="1"/>
  <c r="G20" i="1"/>
  <c r="E20" i="1"/>
  <c r="G19" i="1"/>
  <c r="E19" i="1"/>
  <c r="G18" i="1"/>
  <c r="E18" i="1"/>
  <c r="G17" i="1"/>
  <c r="E17" i="1"/>
  <c r="G15" i="1"/>
  <c r="E15" i="1"/>
  <c r="G14" i="1"/>
  <c r="E14" i="1"/>
  <c r="G13" i="1"/>
  <c r="E13" i="1"/>
  <c r="G12" i="1"/>
  <c r="E12" i="1"/>
  <c r="G11" i="1"/>
  <c r="E11" i="1"/>
  <c r="G9" i="1"/>
  <c r="E9" i="1"/>
  <c r="G8" i="1"/>
  <c r="E8" i="1"/>
  <c r="G7" i="1"/>
  <c r="E7" i="1"/>
  <c r="G6" i="1"/>
  <c r="E6" i="1"/>
  <c r="G5" i="1"/>
  <c r="E5" i="1"/>
  <c r="G4" i="1"/>
  <c r="E4" i="1"/>
  <c r="G3" i="1"/>
</calcChain>
</file>

<file path=xl/sharedStrings.xml><?xml version="1.0" encoding="utf-8"?>
<sst xmlns="http://schemas.openxmlformats.org/spreadsheetml/2006/main" count="109" uniqueCount="62">
  <si>
    <t>Station Number</t>
  </si>
  <si>
    <t>Latitude °N</t>
  </si>
  <si>
    <t>Longitude ° E</t>
  </si>
  <si>
    <t>15°46.300</t>
  </si>
  <si>
    <t xml:space="preserve">14°57.625 </t>
  </si>
  <si>
    <t>Latitude decimal form</t>
  </si>
  <si>
    <t>96°4.09</t>
  </si>
  <si>
    <t>Longitude decimal form</t>
  </si>
  <si>
    <t>96°13.017</t>
  </si>
  <si>
    <t>15°1.467</t>
  </si>
  <si>
    <t>96°18.793</t>
  </si>
  <si>
    <t>Day</t>
  </si>
  <si>
    <t>5a</t>
  </si>
  <si>
    <t>16°10.208</t>
  </si>
  <si>
    <t>97°22.345</t>
  </si>
  <si>
    <t>5b</t>
  </si>
  <si>
    <t>16°12.719</t>
  </si>
  <si>
    <t>97°21.552</t>
  </si>
  <si>
    <t>15°11.312</t>
  </si>
  <si>
    <t>97°30.969</t>
  </si>
  <si>
    <t>Approx. Local Time</t>
  </si>
  <si>
    <t>15°01.508</t>
  </si>
  <si>
    <t>96°18.651</t>
  </si>
  <si>
    <t>15°12.623</t>
  </si>
  <si>
    <t>95°34.341</t>
  </si>
  <si>
    <t>NO CTD CAST</t>
  </si>
  <si>
    <t>15°36.890</t>
  </si>
  <si>
    <t>94°23.931</t>
  </si>
  <si>
    <t>15°23.804</t>
  </si>
  <si>
    <t>96°2.243</t>
  </si>
  <si>
    <t>15°39.475</t>
  </si>
  <si>
    <t>96°27.790</t>
  </si>
  <si>
    <t>15°50.941</t>
  </si>
  <si>
    <t>96°45.314</t>
  </si>
  <si>
    <t>15°22.3752</t>
  </si>
  <si>
    <t>96°51.0317</t>
  </si>
  <si>
    <t>River Transect</t>
  </si>
  <si>
    <t>16°27.221</t>
  </si>
  <si>
    <t>96°20.477</t>
  </si>
  <si>
    <t>16°31.810</t>
  </si>
  <si>
    <t>96°15.497</t>
  </si>
  <si>
    <t>16°37.677</t>
  </si>
  <si>
    <t>96°15.409</t>
  </si>
  <si>
    <t>16°43.072</t>
  </si>
  <si>
    <t>96°13.5</t>
  </si>
  <si>
    <t>16°45.8707</t>
  </si>
  <si>
    <t>96°10.8342</t>
  </si>
  <si>
    <t>afternoon</t>
  </si>
  <si>
    <t>Shelf</t>
  </si>
  <si>
    <t>River</t>
  </si>
  <si>
    <t>NaN</t>
  </si>
  <si>
    <t>Approx. Time (EST?)</t>
  </si>
  <si>
    <t>Processed</t>
  </si>
  <si>
    <t>Y</t>
  </si>
  <si>
    <t>Note</t>
  </si>
  <si>
    <t>Smoothing might be nice</t>
  </si>
  <si>
    <t>A little smoothing might be nice</t>
  </si>
  <si>
    <t>N</t>
  </si>
  <si>
    <t>Data looks wonky</t>
  </si>
  <si>
    <t>Has slightly salty water at the surface</t>
  </si>
  <si>
    <t>there is some problem - stations 6 and 8 have the same data</t>
  </si>
  <si>
    <t>Mataban Bay: sensor reads fresher at depth.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</si>
</sst>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20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" sqref="G1:G1048576"/>
    </sheetView>
  </sheetViews>
  <sheetFormatPr baseColWidth="10" defaultRowHeight="15" x14ac:dyDescent="0"/>
  <cols>
    <col min="1" max="1" width="14.1640625" bestFit="1" customWidth="1"/>
    <col min="2" max="2" width="14.1640625" customWidth="1"/>
    <col min="3" max="3" width="13.5" customWidth="1"/>
    <col min="4" max="4" width="12.33203125" bestFit="1" customWidth="1"/>
    <col min="5" max="5" width="15.6640625" customWidth="1"/>
    <col min="6" max="6" width="11.83203125" bestFit="1" customWidth="1"/>
    <col min="7" max="7" width="13.83203125" customWidth="1"/>
  </cols>
  <sheetData>
    <row r="1" spans="1:7">
      <c r="A1" t="s">
        <v>0</v>
      </c>
      <c r="B1" t="s">
        <v>11</v>
      </c>
      <c r="C1" t="s">
        <v>20</v>
      </c>
      <c r="D1" t="s">
        <v>1</v>
      </c>
      <c r="E1" t="s">
        <v>5</v>
      </c>
      <c r="F1" t="s">
        <v>2</v>
      </c>
      <c r="G1" t="s">
        <v>7</v>
      </c>
    </row>
    <row r="2" spans="1:7">
      <c r="A2">
        <v>1</v>
      </c>
      <c r="B2" s="2">
        <v>43075</v>
      </c>
      <c r="C2" s="1">
        <v>0.49305555555555558</v>
      </c>
      <c r="D2" t="s">
        <v>3</v>
      </c>
      <c r="E2">
        <v>15.771699999999999</v>
      </c>
      <c r="F2" t="s">
        <v>6</v>
      </c>
      <c r="G2">
        <v>96.068200000000004</v>
      </c>
    </row>
    <row r="3" spans="1:7">
      <c r="A3">
        <v>2</v>
      </c>
      <c r="B3" s="2">
        <v>43076</v>
      </c>
      <c r="C3" s="1">
        <v>0.36458333333333331</v>
      </c>
      <c r="D3" t="s">
        <v>4</v>
      </c>
      <c r="E3">
        <v>14.9604</v>
      </c>
      <c r="F3" t="s">
        <v>8</v>
      </c>
      <c r="G3">
        <f>96+(13.017/60)</f>
        <v>96.216949999999997</v>
      </c>
    </row>
    <row r="4" spans="1:7">
      <c r="A4">
        <v>3</v>
      </c>
      <c r="B4" s="2">
        <v>43076</v>
      </c>
      <c r="C4" s="1">
        <v>0.69791666666666663</v>
      </c>
      <c r="D4" t="s">
        <v>9</v>
      </c>
      <c r="E4">
        <f>15+(1.467/60)</f>
        <v>15.02445</v>
      </c>
      <c r="F4" t="s">
        <v>10</v>
      </c>
      <c r="G4">
        <f>96+(18.793/60)</f>
        <v>96.313216666666662</v>
      </c>
    </row>
    <row r="5" spans="1:7">
      <c r="A5" s="3" t="s">
        <v>12</v>
      </c>
      <c r="B5" s="2">
        <v>43077</v>
      </c>
      <c r="C5" s="1">
        <v>0.70138888888888884</v>
      </c>
      <c r="D5" t="s">
        <v>13</v>
      </c>
      <c r="E5">
        <f>16+10.208/60</f>
        <v>16.170133333333332</v>
      </c>
      <c r="F5" t="s">
        <v>14</v>
      </c>
      <c r="G5">
        <f>97+22.345/60</f>
        <v>97.372416666666666</v>
      </c>
    </row>
    <row r="6" spans="1:7">
      <c r="A6" s="3" t="s">
        <v>15</v>
      </c>
      <c r="B6" s="2">
        <v>43077</v>
      </c>
      <c r="C6" s="1">
        <v>0.74305555555555547</v>
      </c>
      <c r="D6" t="s">
        <v>16</v>
      </c>
      <c r="E6">
        <f>16+12.719/60</f>
        <v>16.211983333333333</v>
      </c>
      <c r="F6" t="s">
        <v>17</v>
      </c>
      <c r="G6">
        <f>97+21.552/60</f>
        <v>97.359200000000001</v>
      </c>
    </row>
    <row r="7" spans="1:7">
      <c r="A7">
        <v>6</v>
      </c>
      <c r="B7" s="2">
        <v>43078</v>
      </c>
      <c r="C7" s="1">
        <v>0.5</v>
      </c>
      <c r="D7" t="s">
        <v>18</v>
      </c>
      <c r="E7">
        <f>15+11.312/60</f>
        <v>15.188533333333334</v>
      </c>
      <c r="F7" t="s">
        <v>19</v>
      </c>
      <c r="G7">
        <f>97+30.969/60</f>
        <v>97.516149999999996</v>
      </c>
    </row>
    <row r="8" spans="1:7">
      <c r="A8">
        <v>8</v>
      </c>
      <c r="B8" s="2">
        <v>43079</v>
      </c>
      <c r="C8" s="1">
        <v>0.42708333333333331</v>
      </c>
      <c r="D8" t="s">
        <v>21</v>
      </c>
      <c r="E8">
        <f>15+1.508/60</f>
        <v>15.025133333333333</v>
      </c>
      <c r="F8" t="s">
        <v>22</v>
      </c>
      <c r="G8">
        <f>96+18.651/60</f>
        <v>96.310850000000002</v>
      </c>
    </row>
    <row r="9" spans="1:7">
      <c r="A9">
        <v>11</v>
      </c>
      <c r="B9" s="2">
        <v>43081</v>
      </c>
      <c r="C9" s="1">
        <v>0.42708333333333331</v>
      </c>
      <c r="D9" t="s">
        <v>23</v>
      </c>
      <c r="E9">
        <f>15+12.623/60</f>
        <v>15.210383333333333</v>
      </c>
      <c r="F9" t="s">
        <v>24</v>
      </c>
      <c r="G9">
        <f>95+34.341/60</f>
        <v>95.57235</v>
      </c>
    </row>
    <row r="10" spans="1:7">
      <c r="A10">
        <v>13</v>
      </c>
      <c r="B10" t="s">
        <v>25</v>
      </c>
    </row>
    <row r="11" spans="1:7">
      <c r="A11">
        <v>22</v>
      </c>
      <c r="B11" s="2">
        <v>43084</v>
      </c>
      <c r="C11" s="1">
        <v>0.3444444444444445</v>
      </c>
      <c r="D11" t="s">
        <v>26</v>
      </c>
      <c r="E11">
        <f>15+36.89/60</f>
        <v>15.614833333333333</v>
      </c>
      <c r="F11" t="s">
        <v>27</v>
      </c>
      <c r="G11">
        <f>94+23.931/60</f>
        <v>94.398849999999996</v>
      </c>
    </row>
    <row r="12" spans="1:7">
      <c r="A12">
        <v>27</v>
      </c>
      <c r="B12" s="2">
        <v>43086</v>
      </c>
      <c r="C12" s="1">
        <v>0.38541666666666669</v>
      </c>
      <c r="D12" t="s">
        <v>28</v>
      </c>
      <c r="E12">
        <f>15+23.804/60</f>
        <v>15.396733333333334</v>
      </c>
      <c r="F12" t="s">
        <v>29</v>
      </c>
      <c r="G12">
        <f>96+2.243/60</f>
        <v>96.037383333333338</v>
      </c>
    </row>
    <row r="13" spans="1:7">
      <c r="A13">
        <v>28</v>
      </c>
      <c r="B13" s="2">
        <v>43086</v>
      </c>
      <c r="C13" s="1">
        <v>0.54861111111111105</v>
      </c>
      <c r="D13" t="s">
        <v>30</v>
      </c>
      <c r="E13">
        <f>15+39.475/60</f>
        <v>15.657916666666667</v>
      </c>
      <c r="F13" t="s">
        <v>31</v>
      </c>
      <c r="G13">
        <f>96+27.79/60</f>
        <v>96.463166666666666</v>
      </c>
    </row>
    <row r="14" spans="1:7">
      <c r="A14">
        <v>29</v>
      </c>
      <c r="B14" s="2">
        <v>43086</v>
      </c>
      <c r="C14" s="1">
        <v>0.68055555555555547</v>
      </c>
      <c r="D14" t="s">
        <v>32</v>
      </c>
      <c r="E14">
        <f>15+50.941/60</f>
        <v>15.849016666666667</v>
      </c>
      <c r="F14" t="s">
        <v>33</v>
      </c>
      <c r="G14">
        <f>96+45.314/60</f>
        <v>96.755233333333337</v>
      </c>
    </row>
    <row r="15" spans="1:7">
      <c r="A15">
        <v>30</v>
      </c>
      <c r="B15" s="2">
        <v>43087</v>
      </c>
      <c r="C15" s="1">
        <v>0.33333333333333331</v>
      </c>
      <c r="D15" t="s">
        <v>34</v>
      </c>
      <c r="E15">
        <f>15+22.3752/60</f>
        <v>15.372920000000001</v>
      </c>
      <c r="F15" t="s">
        <v>35</v>
      </c>
      <c r="G15">
        <f>96+51.0317/60</f>
        <v>96.85052833333333</v>
      </c>
    </row>
    <row r="16" spans="1:7">
      <c r="A16" t="s">
        <v>36</v>
      </c>
    </row>
    <row r="17" spans="1:7">
      <c r="A17">
        <v>1</v>
      </c>
      <c r="B17" s="2">
        <v>43087</v>
      </c>
      <c r="C17" t="s">
        <v>47</v>
      </c>
      <c r="D17" t="s">
        <v>37</v>
      </c>
      <c r="E17">
        <f>16+27.221/60</f>
        <v>16.453683333333334</v>
      </c>
      <c r="F17" t="s">
        <v>38</v>
      </c>
      <c r="G17">
        <f>96+20.477/60</f>
        <v>96.341283333333337</v>
      </c>
    </row>
    <row r="18" spans="1:7">
      <c r="A18">
        <v>2</v>
      </c>
      <c r="B18" s="2">
        <v>43087</v>
      </c>
      <c r="C18" t="s">
        <v>47</v>
      </c>
      <c r="D18" t="s">
        <v>39</v>
      </c>
      <c r="E18">
        <f>16+31.81/60</f>
        <v>16.530166666666666</v>
      </c>
      <c r="F18" t="s">
        <v>40</v>
      </c>
      <c r="G18">
        <f>96+15.497/60</f>
        <v>96.258283333333338</v>
      </c>
    </row>
    <row r="19" spans="1:7">
      <c r="A19">
        <v>3</v>
      </c>
      <c r="B19" s="2">
        <v>43087</v>
      </c>
      <c r="C19" t="s">
        <v>47</v>
      </c>
      <c r="D19" t="s">
        <v>41</v>
      </c>
      <c r="E19">
        <f>16+37.677/60</f>
        <v>16.627949999999998</v>
      </c>
      <c r="F19" t="s">
        <v>42</v>
      </c>
      <c r="G19">
        <f>96+15.409/60</f>
        <v>96.256816666666666</v>
      </c>
    </row>
    <row r="20" spans="1:7">
      <c r="A20">
        <v>4</v>
      </c>
      <c r="B20" s="2">
        <v>43087</v>
      </c>
      <c r="C20" t="s">
        <v>47</v>
      </c>
      <c r="D20" t="s">
        <v>43</v>
      </c>
      <c r="E20">
        <f>16+43.072/60</f>
        <v>16.717866666666666</v>
      </c>
      <c r="F20" t="s">
        <v>44</v>
      </c>
      <c r="G20">
        <f>96+13.5/60</f>
        <v>96.224999999999994</v>
      </c>
    </row>
    <row r="21" spans="1:7">
      <c r="A21">
        <v>5</v>
      </c>
      <c r="B21" s="2">
        <v>43087</v>
      </c>
      <c r="C21" t="s">
        <v>47</v>
      </c>
      <c r="D21" t="s">
        <v>45</v>
      </c>
      <c r="E21">
        <f>16+45.8707/60</f>
        <v>16.764511666666667</v>
      </c>
      <c r="F21" t="s">
        <v>46</v>
      </c>
      <c r="G21">
        <f>96+10.8342/60</f>
        <v>96.180570000000003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B1" workbookViewId="0">
      <selection activeCell="H15" sqref="H15"/>
    </sheetView>
  </sheetViews>
  <sheetFormatPr baseColWidth="10" defaultRowHeight="15" x14ac:dyDescent="0"/>
  <cols>
    <col min="2" max="2" width="14.1640625" bestFit="1" customWidth="1"/>
    <col min="3" max="3" width="14.1640625" customWidth="1"/>
    <col min="4" max="4" width="13.5" customWidth="1"/>
    <col min="5" max="5" width="15.6640625" customWidth="1"/>
    <col min="6" max="6" width="13.83203125" customWidth="1"/>
  </cols>
  <sheetData>
    <row r="1" spans="1:9">
      <c r="B1" t="s">
        <v>0</v>
      </c>
      <c r="C1" t="s">
        <v>11</v>
      </c>
      <c r="D1" t="s">
        <v>51</v>
      </c>
      <c r="E1" t="s">
        <v>5</v>
      </c>
      <c r="F1" t="s">
        <v>7</v>
      </c>
      <c r="H1" t="s">
        <v>52</v>
      </c>
      <c r="I1" t="s">
        <v>54</v>
      </c>
    </row>
    <row r="2" spans="1:9">
      <c r="A2" t="s">
        <v>48</v>
      </c>
      <c r="B2">
        <v>1</v>
      </c>
      <c r="C2" s="2">
        <v>43075</v>
      </c>
      <c r="D2" s="1">
        <v>0.49305555555555558</v>
      </c>
      <c r="E2">
        <v>15.771699999999999</v>
      </c>
      <c r="F2">
        <v>96.068200000000004</v>
      </c>
      <c r="H2" t="s">
        <v>53</v>
      </c>
      <c r="I2" t="s">
        <v>55</v>
      </c>
    </row>
    <row r="3" spans="1:9">
      <c r="A3" t="s">
        <v>48</v>
      </c>
      <c r="B3">
        <v>2</v>
      </c>
      <c r="C3" s="2">
        <v>43076</v>
      </c>
      <c r="D3" s="1">
        <v>0.36458333333333331</v>
      </c>
      <c r="E3">
        <v>14.9604</v>
      </c>
      <c r="F3">
        <f>96+(13.017/60)</f>
        <v>96.216949999999997</v>
      </c>
      <c r="H3" t="s">
        <v>53</v>
      </c>
      <c r="I3" t="s">
        <v>56</v>
      </c>
    </row>
    <row r="4" spans="1:9">
      <c r="A4" t="s">
        <v>48</v>
      </c>
      <c r="B4">
        <v>3</v>
      </c>
      <c r="C4" s="2">
        <v>43076</v>
      </c>
      <c r="D4" s="1">
        <v>0.69791666666666663</v>
      </c>
      <c r="E4">
        <f>15+(1.467/60)</f>
        <v>15.02445</v>
      </c>
      <c r="F4">
        <f>96+(18.793/60)</f>
        <v>96.313216666666662</v>
      </c>
      <c r="H4" t="s">
        <v>53</v>
      </c>
    </row>
    <row r="5" spans="1:9">
      <c r="A5" t="s">
        <v>48</v>
      </c>
      <c r="B5" s="3" t="s">
        <v>12</v>
      </c>
      <c r="C5" s="2">
        <v>43077</v>
      </c>
      <c r="D5" s="1">
        <v>0.70138888888888884</v>
      </c>
      <c r="E5">
        <f>16+10.208/60</f>
        <v>16.170133333333332</v>
      </c>
      <c r="F5">
        <f>97+22.345/60</f>
        <v>97.372416666666666</v>
      </c>
      <c r="H5" t="s">
        <v>57</v>
      </c>
      <c r="I5" t="s">
        <v>58</v>
      </c>
    </row>
    <row r="6" spans="1:9">
      <c r="A6" t="s">
        <v>48</v>
      </c>
      <c r="B6" s="3" t="s">
        <v>15</v>
      </c>
      <c r="C6" s="2">
        <v>43077</v>
      </c>
      <c r="D6" s="1">
        <v>0.74305555555555547</v>
      </c>
      <c r="E6">
        <f>16+12.719/60</f>
        <v>16.211983333333333</v>
      </c>
      <c r="F6">
        <f>97+21.552/60</f>
        <v>97.359200000000001</v>
      </c>
      <c r="H6" t="s">
        <v>57</v>
      </c>
      <c r="I6" t="s">
        <v>58</v>
      </c>
    </row>
    <row r="7" spans="1:9">
      <c r="A7" t="s">
        <v>48</v>
      </c>
      <c r="B7">
        <v>6</v>
      </c>
      <c r="C7" s="2">
        <v>43078</v>
      </c>
      <c r="D7" s="1">
        <v>0.5</v>
      </c>
      <c r="E7">
        <f>15+11.312/60</f>
        <v>15.188533333333334</v>
      </c>
      <c r="F7">
        <f>97+30.969/60</f>
        <v>97.516149999999996</v>
      </c>
      <c r="H7" t="s">
        <v>53</v>
      </c>
      <c r="I7" t="s">
        <v>59</v>
      </c>
    </row>
    <row r="8" spans="1:9">
      <c r="A8" t="s">
        <v>48</v>
      </c>
      <c r="B8">
        <v>8</v>
      </c>
      <c r="C8" s="2">
        <v>43079</v>
      </c>
      <c r="D8" s="1">
        <v>0.42708333333333331</v>
      </c>
      <c r="E8">
        <f>15+1.508/60</f>
        <v>15.025133333333333</v>
      </c>
      <c r="F8">
        <f>96+18.651/60</f>
        <v>96.310850000000002</v>
      </c>
      <c r="H8" t="s">
        <v>53</v>
      </c>
      <c r="I8" t="s">
        <v>60</v>
      </c>
    </row>
    <row r="9" spans="1:9">
      <c r="A9" t="s">
        <v>48</v>
      </c>
      <c r="B9">
        <v>11</v>
      </c>
      <c r="C9" s="2">
        <v>43081</v>
      </c>
      <c r="D9" s="1">
        <v>0.42708333333333331</v>
      </c>
      <c r="E9">
        <f>15+12.623/60</f>
        <v>15.210383333333333</v>
      </c>
      <c r="F9">
        <f>95+34.341/60</f>
        <v>95.57235</v>
      </c>
      <c r="H9" t="s">
        <v>53</v>
      </c>
    </row>
    <row r="10" spans="1:9">
      <c r="A10" t="s">
        <v>48</v>
      </c>
      <c r="B10">
        <v>13</v>
      </c>
      <c r="C10" t="s">
        <v>50</v>
      </c>
      <c r="D10" t="s">
        <v>50</v>
      </c>
      <c r="E10" t="s">
        <v>50</v>
      </c>
      <c r="F10" t="s">
        <v>50</v>
      </c>
    </row>
    <row r="11" spans="1:9">
      <c r="A11" t="s">
        <v>48</v>
      </c>
      <c r="B11">
        <v>22</v>
      </c>
      <c r="C11" s="2">
        <v>43084</v>
      </c>
      <c r="D11" s="1">
        <v>0.3444444444444445</v>
      </c>
      <c r="E11">
        <f>15+36.89/60</f>
        <v>15.614833333333333</v>
      </c>
      <c r="F11">
        <f>94+23.931/60</f>
        <v>94.398849999999996</v>
      </c>
      <c r="H11" t="s">
        <v>53</v>
      </c>
    </row>
    <row r="12" spans="1:9">
      <c r="A12" t="s">
        <v>48</v>
      </c>
      <c r="B12">
        <v>27</v>
      </c>
      <c r="C12" s="2">
        <v>43086</v>
      </c>
      <c r="D12" s="1">
        <v>0.38541666666666669</v>
      </c>
      <c r="E12">
        <f>15+23.804/60</f>
        <v>15.396733333333334</v>
      </c>
      <c r="F12">
        <f>96+2.243/60</f>
        <v>96.037383333333338</v>
      </c>
      <c r="H12" t="s">
        <v>53</v>
      </c>
    </row>
    <row r="13" spans="1:9">
      <c r="A13" t="s">
        <v>48</v>
      </c>
      <c r="B13">
        <v>28</v>
      </c>
      <c r="C13" s="2">
        <v>43086</v>
      </c>
      <c r="D13" s="1">
        <v>0.54861111111111105</v>
      </c>
      <c r="E13">
        <f>15+39.475/60</f>
        <v>15.657916666666667</v>
      </c>
      <c r="F13">
        <f>96+27.79/60</f>
        <v>96.463166666666666</v>
      </c>
      <c r="H13" t="s">
        <v>53</v>
      </c>
    </row>
    <row r="14" spans="1:9">
      <c r="A14" t="s">
        <v>48</v>
      </c>
      <c r="B14">
        <v>29</v>
      </c>
      <c r="C14" s="2">
        <v>43086</v>
      </c>
      <c r="D14" s="1">
        <v>0.68055555555555547</v>
      </c>
      <c r="E14">
        <f>15+50.941/60</f>
        <v>15.849016666666667</v>
      </c>
      <c r="F14">
        <f>96+45.314/60</f>
        <v>96.755233333333337</v>
      </c>
      <c r="H14" t="s">
        <v>53</v>
      </c>
      <c r="I14" t="s">
        <v>61</v>
      </c>
    </row>
    <row r="15" spans="1:9">
      <c r="A15" t="s">
        <v>48</v>
      </c>
      <c r="B15">
        <v>30</v>
      </c>
      <c r="C15" s="2">
        <v>43087</v>
      </c>
      <c r="D15" s="1">
        <v>0.33333333333333331</v>
      </c>
      <c r="E15">
        <f>15+22.3752/60</f>
        <v>15.372920000000001</v>
      </c>
      <c r="F15">
        <f>96+51.0317/60</f>
        <v>96.85052833333333</v>
      </c>
      <c r="H15" t="s">
        <v>53</v>
      </c>
    </row>
    <row r="16" spans="1:9">
      <c r="A16" t="s">
        <v>49</v>
      </c>
      <c r="B16">
        <v>1</v>
      </c>
      <c r="C16" s="2">
        <v>43087</v>
      </c>
      <c r="D16" t="s">
        <v>50</v>
      </c>
      <c r="E16">
        <f>16+27.221/60</f>
        <v>16.453683333333334</v>
      </c>
      <c r="F16">
        <f>96+20.477/60</f>
        <v>96.341283333333337</v>
      </c>
    </row>
    <row r="17" spans="1:6">
      <c r="A17" t="s">
        <v>49</v>
      </c>
      <c r="B17">
        <v>2</v>
      </c>
      <c r="C17" s="2">
        <v>43087</v>
      </c>
      <c r="D17" t="s">
        <v>50</v>
      </c>
      <c r="E17">
        <f>16+31.81/60</f>
        <v>16.530166666666666</v>
      </c>
      <c r="F17">
        <f>96+15.497/60</f>
        <v>96.258283333333338</v>
      </c>
    </row>
    <row r="18" spans="1:6">
      <c r="A18" t="s">
        <v>49</v>
      </c>
      <c r="B18">
        <v>3</v>
      </c>
      <c r="C18" s="2">
        <v>43087</v>
      </c>
      <c r="D18" t="s">
        <v>50</v>
      </c>
      <c r="E18">
        <f>16+37.677/60</f>
        <v>16.627949999999998</v>
      </c>
      <c r="F18">
        <f>96+15.409/60</f>
        <v>96.256816666666666</v>
      </c>
    </row>
    <row r="19" spans="1:6">
      <c r="A19" t="s">
        <v>49</v>
      </c>
      <c r="B19">
        <v>4</v>
      </c>
      <c r="C19" s="2">
        <v>43087</v>
      </c>
      <c r="D19" t="s">
        <v>50</v>
      </c>
      <c r="E19">
        <f>16+43.072/60</f>
        <v>16.717866666666666</v>
      </c>
      <c r="F19">
        <f>96+13.5/60</f>
        <v>96.224999999999994</v>
      </c>
    </row>
    <row r="20" spans="1:6">
      <c r="A20" t="s">
        <v>49</v>
      </c>
      <c r="B20">
        <v>5</v>
      </c>
      <c r="C20" s="2">
        <v>43087</v>
      </c>
      <c r="D20" t="s">
        <v>50</v>
      </c>
      <c r="E20">
        <f>16+45.8707/60</f>
        <v>16.764511666666667</v>
      </c>
      <c r="F20">
        <f>96+10.8342/60</f>
        <v>96.180570000000003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Harris</dc:creator>
  <cp:lastModifiedBy>Courtney Harris</cp:lastModifiedBy>
  <dcterms:created xsi:type="dcterms:W3CDTF">2018-01-26T14:53:35Z</dcterms:created>
  <dcterms:modified xsi:type="dcterms:W3CDTF">2018-01-26T21:09:33Z</dcterms:modified>
</cp:coreProperties>
</file>